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42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<sst xmlns="http://schemas.openxmlformats.org/spreadsheetml/2006/main" count="180" uniqueCount="73">
  <si>
    <t>Yatırım</t>
  </si>
  <si>
    <t>Çalışma Sermayesi</t>
  </si>
  <si>
    <t>Çalışma Sermayesindeki Değişim</t>
  </si>
  <si>
    <t>Gelirler</t>
  </si>
  <si>
    <t>Giderler</t>
  </si>
  <si>
    <t>Amortisman</t>
  </si>
  <si>
    <t>Vergiden Önceki Kazanç</t>
  </si>
  <si>
    <t>Vergiden Sonraki Kazanç</t>
  </si>
  <si>
    <t>Yatırım Yılı (Yıl 0)</t>
  </si>
  <si>
    <t>1. Yıl</t>
  </si>
  <si>
    <t>2. Yıl</t>
  </si>
  <si>
    <t>3. Yıl</t>
  </si>
  <si>
    <t>4. Yıl</t>
  </si>
  <si>
    <t>5. Yıl</t>
  </si>
  <si>
    <t>6. Yıl</t>
  </si>
  <si>
    <t>Vergi (%20)</t>
  </si>
  <si>
    <t>Projenin Nakit Akımlarının Hesaplanması</t>
  </si>
  <si>
    <t>1. Yatırımlara Yönelen Nakit</t>
  </si>
  <si>
    <t>2. Çalışma Sermayesine Yönelen Nakit</t>
  </si>
  <si>
    <t>3. Faaliyetlerden Sağlanan Nakit</t>
  </si>
  <si>
    <t>1+2+3 = Projeden Sağlanan Toplam Nakit</t>
  </si>
  <si>
    <t>Net Bugunkü Değer (Excel)</t>
  </si>
  <si>
    <t>Net Bugunkü Değer (Finansal Hesap Makinesi)</t>
  </si>
  <si>
    <t>Nükleer Enerji Santrali Yatırım Proje Değerlemesi ve Sermaye Bütçelemesi</t>
  </si>
  <si>
    <t>Geri Ödeme Süresi</t>
  </si>
  <si>
    <t>2.2985 Yıl</t>
  </si>
  <si>
    <t>İskonto Edilmiş Geri Ödeme Süresi</t>
  </si>
  <si>
    <t>2.6832 Yıl</t>
  </si>
  <si>
    <t>Net Bugünkü Değer</t>
  </si>
  <si>
    <t>İç Verim (Karlılık) Oranı</t>
  </si>
  <si>
    <t>Modifiye Edilmiş İç Verim (Karlılık) Oranı</t>
  </si>
  <si>
    <t>Karlılık Endeksi</t>
  </si>
  <si>
    <t>1-20 Yıl</t>
  </si>
  <si>
    <t xml:space="preserve">                            Değişken Maliyet</t>
  </si>
  <si>
    <t xml:space="preserve">                            Sabit Maliyet</t>
  </si>
  <si>
    <t>2. Faaliyetlerden Sağlanan Nakit</t>
  </si>
  <si>
    <t>1+2 = Projeden Sağlanan Toplam Nakit</t>
  </si>
  <si>
    <t>Gelirlerin %80ini oluşturmaktadır</t>
  </si>
  <si>
    <t>2,000,000,000/20 Yıl</t>
  </si>
  <si>
    <t>Senaryo ve Duyarlılık Analizi</t>
  </si>
  <si>
    <t>Muhasebe Açısından Başabaş Noktasının Hesaplanması</t>
  </si>
  <si>
    <t>Başabaş Noktası için Gereken Gelir Tutarı =</t>
  </si>
  <si>
    <t>Başabaş Noktası için Gereken Yıllık Gelir Tutarı  = (Sabit Maliyet + Amortisman) / Herbir YTL'lik satıştan elde edilen kar</t>
  </si>
  <si>
    <t>(100,000,000 + 100,000,000) / .20</t>
  </si>
  <si>
    <t>Finans Açısından Başabaş Noktasının Hesaplanması</t>
  </si>
  <si>
    <t>Satış</t>
  </si>
  <si>
    <t>.80*Satış</t>
  </si>
  <si>
    <t>(.20*Satış)-200,000,000</t>
  </si>
  <si>
    <t>DEĞER</t>
  </si>
  <si>
    <t>1.Yıl</t>
  </si>
  <si>
    <t>2.Yıl</t>
  </si>
  <si>
    <t>3.Yıl</t>
  </si>
  <si>
    <t>4.Yıl</t>
  </si>
  <si>
    <t>5.Yıl</t>
  </si>
  <si>
    <t>6.Yıl</t>
  </si>
  <si>
    <t>7.Yıl</t>
  </si>
  <si>
    <t>8.Yıl</t>
  </si>
  <si>
    <t>9.Yıl</t>
  </si>
  <si>
    <t>10.Yıl</t>
  </si>
  <si>
    <t>11.Yıl</t>
  </si>
  <si>
    <t>12.Yıl</t>
  </si>
  <si>
    <t>13.Yıl</t>
  </si>
  <si>
    <t>14.Yıl</t>
  </si>
  <si>
    <t>15.Yıl</t>
  </si>
  <si>
    <t>16.Yıl</t>
  </si>
  <si>
    <t>17.Yıl</t>
  </si>
  <si>
    <t>18.Yıl</t>
  </si>
  <si>
    <t>19.Yıl</t>
  </si>
  <si>
    <t>20.Yıl</t>
  </si>
  <si>
    <t>DEĞER         =</t>
  </si>
  <si>
    <t>.20*((.20*Satış)-200,000,000)</t>
  </si>
  <si>
    <t>.80*((.20*Satış)-200,000,000)</t>
  </si>
  <si>
    <t>.80*((.20*Satış)-200,000,000) + Amortisman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</si>
</sst>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</numFmts>
  <fonts count="6">
    <font>
      <sz val="10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b/>
      <sz val="10"/>
      <color indexed="10"/>
      <name val="Arial Tur"/>
      <family val="0"/>
    </font>
    <font>
      <b/>
      <sz val="8"/>
      <color indexed="12"/>
      <name val="Arial Tur"/>
      <family val="0"/>
    </font>
    <font>
      <sz val="8"/>
      <color indexed="10"/>
      <name val="Arial Tu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0" fontId="2" fillId="0" borderId="0" xfId="0" applyFont="1" applyAlignment="1">
      <alignment/>
    </xf>
    <xf numFmtId="43" fontId="1" fillId="0" borderId="0" xfId="15" applyFont="1" applyBorder="1" applyAlignment="1">
      <alignment/>
    </xf>
    <xf numFmtId="39" fontId="1" fillId="0" borderId="0" xfId="15" applyNumberFormat="1" applyFont="1" applyBorder="1" applyAlignment="1">
      <alignment/>
    </xf>
    <xf numFmtId="43" fontId="1" fillId="0" borderId="1" xfId="15" applyFont="1" applyBorder="1" applyAlignment="1">
      <alignment/>
    </xf>
    <xf numFmtId="43" fontId="4" fillId="0" borderId="1" xfId="15" applyFont="1" applyBorder="1" applyAlignment="1">
      <alignment/>
    </xf>
    <xf numFmtId="39" fontId="4" fillId="0" borderId="1" xfId="15" applyNumberFormat="1" applyFont="1" applyBorder="1" applyAlignment="1">
      <alignment/>
    </xf>
    <xf numFmtId="0" fontId="3" fillId="0" borderId="2" xfId="0" applyFont="1" applyBorder="1" applyAlignment="1">
      <alignment/>
    </xf>
    <xf numFmtId="43" fontId="1" fillId="0" borderId="3" xfId="15" applyFont="1" applyBorder="1" applyAlignment="1">
      <alignment/>
    </xf>
    <xf numFmtId="43" fontId="1" fillId="0" borderId="4" xfId="15" applyFont="1" applyBorder="1" applyAlignment="1">
      <alignment/>
    </xf>
    <xf numFmtId="0" fontId="2" fillId="0" borderId="5" xfId="0" applyFont="1" applyBorder="1" applyAlignment="1">
      <alignment/>
    </xf>
    <xf numFmtId="43" fontId="1" fillId="0" borderId="6" xfId="15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6" xfId="15" applyFont="1" applyBorder="1" applyAlignment="1">
      <alignment/>
    </xf>
    <xf numFmtId="0" fontId="2" fillId="0" borderId="7" xfId="0" applyFont="1" applyBorder="1" applyAlignment="1">
      <alignment/>
    </xf>
    <xf numFmtId="43" fontId="1" fillId="0" borderId="8" xfId="15" applyFont="1" applyBorder="1" applyAlignment="1">
      <alignment/>
    </xf>
    <xf numFmtId="39" fontId="1" fillId="0" borderId="6" xfId="15" applyNumberFormat="1" applyFont="1" applyBorder="1" applyAlignment="1">
      <alignment/>
    </xf>
    <xf numFmtId="39" fontId="1" fillId="0" borderId="0" xfId="17" applyNumberFormat="1" applyFont="1" applyBorder="1" applyAlignment="1">
      <alignment/>
    </xf>
    <xf numFmtId="43" fontId="1" fillId="0" borderId="0" xfId="15" applyFont="1" applyBorder="1" applyAlignment="1">
      <alignment horizontal="right"/>
    </xf>
    <xf numFmtId="9" fontId="1" fillId="0" borderId="0" xfId="15" applyNumberFormat="1" applyFont="1" applyBorder="1" applyAlignment="1">
      <alignment/>
    </xf>
    <xf numFmtId="9" fontId="1" fillId="0" borderId="0" xfId="19" applyFont="1" applyBorder="1" applyAlignment="1">
      <alignment/>
    </xf>
    <xf numFmtId="40" fontId="1" fillId="0" borderId="0" xfId="15" applyNumberFormat="1" applyFont="1" applyBorder="1" applyAlignment="1">
      <alignment/>
    </xf>
    <xf numFmtId="43" fontId="4" fillId="0" borderId="0" xfId="15" applyFont="1" applyBorder="1" applyAlignment="1">
      <alignment/>
    </xf>
    <xf numFmtId="39" fontId="4" fillId="0" borderId="0" xfId="15" applyNumberFormat="1" applyFont="1" applyBorder="1" applyAlignment="1">
      <alignment/>
    </xf>
    <xf numFmtId="43" fontId="1" fillId="0" borderId="0" xfId="15" applyFont="1" applyBorder="1" applyAlignment="1">
      <alignment horizontal="left"/>
    </xf>
    <xf numFmtId="43" fontId="1" fillId="0" borderId="1" xfId="15" applyFont="1" applyBorder="1" applyAlignment="1">
      <alignment horizontal="left"/>
    </xf>
    <xf numFmtId="43" fontId="1" fillId="0" borderId="0" xfId="15" applyFont="1" applyBorder="1" applyAlignment="1">
      <alignment horizontal="center"/>
    </xf>
    <xf numFmtId="43" fontId="1" fillId="0" borderId="1" xfId="15" applyFont="1" applyBorder="1" applyAlignment="1">
      <alignment horizontal="center"/>
    </xf>
    <xf numFmtId="43" fontId="2" fillId="0" borderId="1" xfId="15" applyFont="1" applyBorder="1" applyAlignment="1">
      <alignment/>
    </xf>
    <xf numFmtId="43" fontId="5" fillId="0" borderId="0" xfId="15" applyFont="1" applyBorder="1" applyAlignment="1">
      <alignment/>
    </xf>
    <xf numFmtId="0" fontId="3" fillId="0" borderId="5" xfId="0" applyFont="1" applyBorder="1" applyAlignment="1">
      <alignment/>
    </xf>
    <xf numFmtId="0" fontId="2" fillId="0" borderId="2" xfId="0" applyFont="1" applyBorder="1" applyAlignment="1">
      <alignment/>
    </xf>
    <xf numFmtId="43" fontId="2" fillId="0" borderId="3" xfId="15" applyFont="1" applyBorder="1" applyAlignment="1">
      <alignment/>
    </xf>
    <xf numFmtId="8" fontId="1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134</xdr:row>
      <xdr:rowOff>85725</xdr:rowOff>
    </xdr:from>
    <xdr:to>
      <xdr:col>4</xdr:col>
      <xdr:colOff>47625</xdr:colOff>
      <xdr:row>135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4686300" y="19488150"/>
          <a:ext cx="14954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609600</xdr:colOff>
      <xdr:row>133</xdr:row>
      <xdr:rowOff>38100</xdr:rowOff>
    </xdr:from>
    <xdr:to>
      <xdr:col>4</xdr:col>
      <xdr:colOff>28575</xdr:colOff>
      <xdr:row>134</xdr:row>
      <xdr:rowOff>19050</xdr:rowOff>
    </xdr:to>
    <xdr:sp>
      <xdr:nvSpPr>
        <xdr:cNvPr id="2" name="Line 2"/>
        <xdr:cNvSpPr>
          <a:spLocks/>
        </xdr:cNvSpPr>
      </xdr:nvSpPr>
      <xdr:spPr>
        <a:xfrm>
          <a:off x="5657850" y="19297650"/>
          <a:ext cx="5048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6.75390625" style="3" customWidth="1"/>
    <col min="2" max="2" width="15.25390625" style="2" bestFit="1" customWidth="1"/>
    <col min="3" max="7" width="14.25390625" style="2" bestFit="1" customWidth="1"/>
    <col min="8" max="8" width="13.625" style="2" bestFit="1" customWidth="1"/>
    <col min="9" max="9" width="17.00390625" style="2" customWidth="1"/>
    <col min="10" max="11" width="9.125" style="2" customWidth="1"/>
    <col min="12" max="16384" width="9.125" style="1" customWidth="1"/>
  </cols>
  <sheetData>
    <row r="1" spans="1:8" ht="12.75">
      <c r="A1" s="9" t="s">
        <v>23</v>
      </c>
      <c r="B1" s="10"/>
      <c r="C1" s="10"/>
      <c r="D1" s="10"/>
      <c r="E1" s="10"/>
      <c r="F1" s="10"/>
      <c r="G1" s="10"/>
      <c r="H1" s="11"/>
    </row>
    <row r="2" spans="1:8" ht="11.25">
      <c r="A2" s="12"/>
      <c r="B2" s="4"/>
      <c r="C2" s="4"/>
      <c r="D2" s="4"/>
      <c r="E2" s="4"/>
      <c r="F2" s="4"/>
      <c r="G2" s="4"/>
      <c r="H2" s="13"/>
    </row>
    <row r="3" spans="1:8" ht="11.25">
      <c r="A3" s="12"/>
      <c r="B3" s="14" t="s">
        <v>8</v>
      </c>
      <c r="C3" s="14" t="s">
        <v>9</v>
      </c>
      <c r="D3" s="14" t="s">
        <v>10</v>
      </c>
      <c r="E3" s="14" t="s">
        <v>11</v>
      </c>
      <c r="F3" s="14" t="s">
        <v>12</v>
      </c>
      <c r="G3" s="14" t="s">
        <v>13</v>
      </c>
      <c r="H3" s="15" t="s">
        <v>14</v>
      </c>
    </row>
    <row r="4" spans="1:8" ht="12" thickBot="1">
      <c r="A4" s="16" t="s">
        <v>0</v>
      </c>
      <c r="B4" s="6">
        <v>2000000000</v>
      </c>
      <c r="C4" s="6"/>
      <c r="D4" s="6"/>
      <c r="E4" s="6"/>
      <c r="F4" s="6"/>
      <c r="G4" s="6"/>
      <c r="H4" s="17"/>
    </row>
    <row r="5" spans="1:8" ht="11.25">
      <c r="A5" s="12" t="s">
        <v>1</v>
      </c>
      <c r="B5" s="4">
        <v>200000000</v>
      </c>
      <c r="C5" s="4">
        <v>300000000</v>
      </c>
      <c r="D5" s="4">
        <v>400000000</v>
      </c>
      <c r="E5" s="4">
        <v>500000000</v>
      </c>
      <c r="F5" s="4">
        <v>300000000</v>
      </c>
      <c r="G5" s="4">
        <v>100000000</v>
      </c>
      <c r="H5" s="18">
        <v>0</v>
      </c>
    </row>
    <row r="6" spans="1:8" ht="12" thickBot="1">
      <c r="A6" s="16" t="s">
        <v>2</v>
      </c>
      <c r="B6" s="6">
        <v>200000000</v>
      </c>
      <c r="C6" s="6">
        <f aca="true" t="shared" si="0" ref="C6:H6">+C5-B5</f>
        <v>100000000</v>
      </c>
      <c r="D6" s="6">
        <f t="shared" si="0"/>
        <v>100000000</v>
      </c>
      <c r="E6" s="6">
        <f t="shared" si="0"/>
        <v>100000000</v>
      </c>
      <c r="F6" s="6">
        <f t="shared" si="0"/>
        <v>-200000000</v>
      </c>
      <c r="G6" s="6">
        <f t="shared" si="0"/>
        <v>-200000000</v>
      </c>
      <c r="H6" s="17">
        <f t="shared" si="0"/>
        <v>-100000000</v>
      </c>
    </row>
    <row r="7" spans="1:8" ht="11.25">
      <c r="A7" s="12" t="s">
        <v>3</v>
      </c>
      <c r="B7" s="4"/>
      <c r="C7" s="4">
        <v>1800000000</v>
      </c>
      <c r="D7" s="4">
        <v>2500000000</v>
      </c>
      <c r="E7" s="4">
        <v>3200000000</v>
      </c>
      <c r="F7" s="4">
        <v>2500000000</v>
      </c>
      <c r="G7" s="4">
        <v>2000000000</v>
      </c>
      <c r="H7" s="13"/>
    </row>
    <row r="8" spans="1:8" ht="11.25">
      <c r="A8" s="12" t="s">
        <v>4</v>
      </c>
      <c r="B8" s="4"/>
      <c r="C8" s="4">
        <v>800000000</v>
      </c>
      <c r="D8" s="4">
        <v>1200000000</v>
      </c>
      <c r="E8" s="4">
        <v>1500000000</v>
      </c>
      <c r="F8" s="4">
        <v>1200000000</v>
      </c>
      <c r="G8" s="4">
        <v>1000000000</v>
      </c>
      <c r="H8" s="13"/>
    </row>
    <row r="9" spans="1:8" ht="12" thickBot="1">
      <c r="A9" s="12" t="s">
        <v>5</v>
      </c>
      <c r="B9" s="4"/>
      <c r="C9" s="6">
        <f>+$B$4/5</f>
        <v>400000000</v>
      </c>
      <c r="D9" s="6">
        <f>+$B$4/5</f>
        <v>400000000</v>
      </c>
      <c r="E9" s="6">
        <f>+$B$4/5</f>
        <v>400000000</v>
      </c>
      <c r="F9" s="6">
        <f>+$B$4/5</f>
        <v>400000000</v>
      </c>
      <c r="G9" s="6">
        <f>+$B$4/5</f>
        <v>400000000</v>
      </c>
      <c r="H9" s="13"/>
    </row>
    <row r="10" spans="1:8" ht="11.25">
      <c r="A10" s="12" t="s">
        <v>6</v>
      </c>
      <c r="B10" s="4"/>
      <c r="C10" s="4">
        <f>+C7-C8-C9</f>
        <v>600000000</v>
      </c>
      <c r="D10" s="4">
        <f>+D7-D8-D9</f>
        <v>900000000</v>
      </c>
      <c r="E10" s="4">
        <f>+E7-E8-E9</f>
        <v>1300000000</v>
      </c>
      <c r="F10" s="4">
        <f>+F7-F8-F9</f>
        <v>900000000</v>
      </c>
      <c r="G10" s="4">
        <f>+G7-G8-G9</f>
        <v>600000000</v>
      </c>
      <c r="H10" s="13"/>
    </row>
    <row r="11" spans="1:8" ht="12" thickBot="1">
      <c r="A11" s="12" t="s">
        <v>15</v>
      </c>
      <c r="B11" s="4"/>
      <c r="C11" s="6">
        <f>+C10*0.2</f>
        <v>120000000</v>
      </c>
      <c r="D11" s="6">
        <f>+D10*0.2</f>
        <v>180000000</v>
      </c>
      <c r="E11" s="6">
        <f>+E10*0.2</f>
        <v>260000000</v>
      </c>
      <c r="F11" s="6">
        <f>+F10*0.2</f>
        <v>180000000</v>
      </c>
      <c r="G11" s="6">
        <f>+G10*0.2</f>
        <v>120000000</v>
      </c>
      <c r="H11" s="13"/>
    </row>
    <row r="12" spans="1:8" ht="11.25">
      <c r="A12" s="12" t="s">
        <v>7</v>
      </c>
      <c r="B12" s="14"/>
      <c r="C12" s="14">
        <f>+C10-C11</f>
        <v>480000000</v>
      </c>
      <c r="D12" s="14">
        <f>+D10-D11</f>
        <v>720000000</v>
      </c>
      <c r="E12" s="14">
        <f>+E10-E11</f>
        <v>1040000000</v>
      </c>
      <c r="F12" s="14">
        <f>+F10-F11</f>
        <v>720000000</v>
      </c>
      <c r="G12" s="14">
        <f>+G10-G11</f>
        <v>480000000</v>
      </c>
      <c r="H12" s="13"/>
    </row>
    <row r="13" spans="1:8" ht="11.25">
      <c r="A13" s="12"/>
      <c r="B13" s="4"/>
      <c r="C13" s="4"/>
      <c r="D13" s="4"/>
      <c r="E13" s="4"/>
      <c r="F13" s="4"/>
      <c r="G13" s="4"/>
      <c r="H13" s="13"/>
    </row>
    <row r="14" spans="1:8" ht="11.25">
      <c r="A14" s="12"/>
      <c r="B14" s="4"/>
      <c r="C14" s="4"/>
      <c r="D14" s="4"/>
      <c r="E14" s="4"/>
      <c r="F14" s="4"/>
      <c r="G14" s="4"/>
      <c r="H14" s="13"/>
    </row>
    <row r="15" spans="1:8" ht="11.25">
      <c r="A15" s="12" t="s">
        <v>16</v>
      </c>
      <c r="B15" s="4"/>
      <c r="C15" s="4"/>
      <c r="D15" s="4"/>
      <c r="E15" s="4"/>
      <c r="F15" s="4"/>
      <c r="G15" s="4"/>
      <c r="H15" s="13"/>
    </row>
    <row r="16" spans="1:8" ht="11.25">
      <c r="A16" s="12" t="s">
        <v>17</v>
      </c>
      <c r="B16" s="4">
        <f>+-1*B4</f>
        <v>-2000000000</v>
      </c>
      <c r="C16" s="4"/>
      <c r="D16" s="4"/>
      <c r="E16" s="4"/>
      <c r="F16" s="4"/>
      <c r="G16" s="4"/>
      <c r="H16" s="13"/>
    </row>
    <row r="17" spans="1:8" ht="11.25">
      <c r="A17" s="12" t="s">
        <v>18</v>
      </c>
      <c r="B17" s="4">
        <v>-200000000</v>
      </c>
      <c r="C17" s="4">
        <f aca="true" t="shared" si="1" ref="C17:H17">-1*C6</f>
        <v>-100000000</v>
      </c>
      <c r="D17" s="4">
        <f t="shared" si="1"/>
        <v>-100000000</v>
      </c>
      <c r="E17" s="4">
        <f t="shared" si="1"/>
        <v>-100000000</v>
      </c>
      <c r="F17" s="4">
        <f t="shared" si="1"/>
        <v>200000000</v>
      </c>
      <c r="G17" s="4">
        <f t="shared" si="1"/>
        <v>200000000</v>
      </c>
      <c r="H17" s="13">
        <f t="shared" si="1"/>
        <v>100000000</v>
      </c>
    </row>
    <row r="18" spans="1:8" ht="12" thickBot="1">
      <c r="A18" s="12" t="s">
        <v>19</v>
      </c>
      <c r="B18" s="6"/>
      <c r="C18" s="6">
        <f>+C12+C9</f>
        <v>880000000</v>
      </c>
      <c r="D18" s="6">
        <f>+D12+D9</f>
        <v>1120000000</v>
      </c>
      <c r="E18" s="6">
        <f>+E12+E9</f>
        <v>1440000000</v>
      </c>
      <c r="F18" s="6">
        <f>+F12+F9</f>
        <v>1120000000</v>
      </c>
      <c r="G18" s="6">
        <f>+G12+G9</f>
        <v>880000000</v>
      </c>
      <c r="H18" s="17"/>
    </row>
    <row r="19" spans="1:8" ht="11.25">
      <c r="A19" s="12" t="s">
        <v>20</v>
      </c>
      <c r="B19" s="14">
        <f>+B16+B17</f>
        <v>-2200000000</v>
      </c>
      <c r="C19" s="14">
        <f aca="true" t="shared" si="2" ref="C19:H19">+C18+C17</f>
        <v>780000000</v>
      </c>
      <c r="D19" s="14">
        <f t="shared" si="2"/>
        <v>1020000000</v>
      </c>
      <c r="E19" s="14">
        <f t="shared" si="2"/>
        <v>1340000000</v>
      </c>
      <c r="F19" s="14">
        <f t="shared" si="2"/>
        <v>1320000000</v>
      </c>
      <c r="G19" s="14">
        <f t="shared" si="2"/>
        <v>1080000000</v>
      </c>
      <c r="H19" s="15">
        <f t="shared" si="2"/>
        <v>100000000</v>
      </c>
    </row>
    <row r="20" spans="1:8" ht="11.25">
      <c r="A20" s="12"/>
      <c r="B20" s="4"/>
      <c r="C20" s="4"/>
      <c r="D20" s="4"/>
      <c r="E20" s="4"/>
      <c r="F20" s="4"/>
      <c r="G20" s="4"/>
      <c r="H20" s="13"/>
    </row>
    <row r="21" spans="1:8" ht="11.25">
      <c r="A21" s="12"/>
      <c r="B21" s="4"/>
      <c r="C21" s="4"/>
      <c r="D21" s="4"/>
      <c r="E21" s="4"/>
      <c r="F21" s="4"/>
      <c r="G21" s="4"/>
      <c r="H21" s="13"/>
    </row>
    <row r="22" spans="1:8" ht="11.25">
      <c r="A22" s="12" t="s">
        <v>21</v>
      </c>
      <c r="B22" s="19">
        <f>NPV(0.11,B19,C19:H19)</f>
        <v>1688531927.3319225</v>
      </c>
      <c r="C22" s="4"/>
      <c r="D22" s="4"/>
      <c r="E22" s="4"/>
      <c r="F22" s="4"/>
      <c r="G22" s="4"/>
      <c r="H22" s="13"/>
    </row>
    <row r="23" spans="1:8" ht="11.25">
      <c r="A23" s="12" t="s">
        <v>22</v>
      </c>
      <c r="B23" s="4">
        <v>1874270439</v>
      </c>
      <c r="C23" s="4">
        <v>702702702</v>
      </c>
      <c r="D23" s="4">
        <v>827854881</v>
      </c>
      <c r="E23" s="4">
        <v>979796450</v>
      </c>
      <c r="F23" s="4">
        <v>869524885</v>
      </c>
      <c r="G23" s="4">
        <v>640927434</v>
      </c>
      <c r="H23" s="13">
        <v>53464083</v>
      </c>
    </row>
    <row r="24" spans="1:8" ht="11.25">
      <c r="A24" s="12"/>
      <c r="B24" s="4"/>
      <c r="C24" s="4"/>
      <c r="D24" s="4"/>
      <c r="E24" s="4"/>
      <c r="F24" s="4"/>
      <c r="G24" s="4"/>
      <c r="H24" s="13"/>
    </row>
    <row r="25" spans="1:8" ht="11.25">
      <c r="A25" s="12" t="s">
        <v>24</v>
      </c>
      <c r="B25" s="20" t="s">
        <v>25</v>
      </c>
      <c r="C25" s="4"/>
      <c r="D25" s="4"/>
      <c r="E25" s="4"/>
      <c r="F25" s="4"/>
      <c r="G25" s="4"/>
      <c r="H25" s="13"/>
    </row>
    <row r="26" spans="1:8" ht="11.25">
      <c r="A26" s="12"/>
      <c r="B26" s="20"/>
      <c r="C26" s="4"/>
      <c r="D26" s="4"/>
      <c r="E26" s="4"/>
      <c r="F26" s="4"/>
      <c r="G26" s="4"/>
      <c r="H26" s="13"/>
    </row>
    <row r="27" spans="1:8" ht="11.25">
      <c r="A27" s="12" t="s">
        <v>26</v>
      </c>
      <c r="B27" s="20" t="s">
        <v>27</v>
      </c>
      <c r="C27" s="4"/>
      <c r="D27" s="4"/>
      <c r="E27" s="4"/>
      <c r="F27" s="4"/>
      <c r="G27" s="4"/>
      <c r="H27" s="13"/>
    </row>
    <row r="28" spans="1:8" ht="11.25">
      <c r="A28" s="12"/>
      <c r="B28" s="20"/>
      <c r="C28" s="4"/>
      <c r="D28" s="4"/>
      <c r="E28" s="4"/>
      <c r="F28" s="4"/>
      <c r="G28" s="4"/>
      <c r="H28" s="13"/>
    </row>
    <row r="29" spans="1:8" ht="11.25">
      <c r="A29" s="12" t="s">
        <v>28</v>
      </c>
      <c r="B29" s="20">
        <v>1874270439</v>
      </c>
      <c r="C29" s="4"/>
      <c r="D29" s="4"/>
      <c r="E29" s="4"/>
      <c r="F29" s="4"/>
      <c r="G29" s="4"/>
      <c r="H29" s="13"/>
    </row>
    <row r="30" spans="1:8" ht="11.25">
      <c r="A30" s="12"/>
      <c r="B30" s="20"/>
      <c r="C30" s="4"/>
      <c r="D30" s="4"/>
      <c r="E30" s="4"/>
      <c r="F30" s="4"/>
      <c r="G30" s="4"/>
      <c r="H30" s="13"/>
    </row>
    <row r="31" spans="1:8" ht="11.25">
      <c r="A31" s="12" t="s">
        <v>31</v>
      </c>
      <c r="B31" s="20">
        <f>+SUM(C23:H23)/(-1*B19)</f>
        <v>1.851941106818182</v>
      </c>
      <c r="C31" s="4"/>
      <c r="D31" s="4"/>
      <c r="E31" s="4"/>
      <c r="F31" s="4"/>
      <c r="G31" s="4"/>
      <c r="H31" s="13"/>
    </row>
    <row r="32" spans="1:8" ht="11.25">
      <c r="A32" s="12"/>
      <c r="B32" s="20"/>
      <c r="C32" s="4"/>
      <c r="D32" s="4"/>
      <c r="E32" s="4"/>
      <c r="F32" s="4"/>
      <c r="G32" s="4"/>
      <c r="H32" s="13"/>
    </row>
    <row r="33" spans="1:8" ht="11.25">
      <c r="A33" s="12" t="s">
        <v>29</v>
      </c>
      <c r="B33" s="21">
        <f>IRR(B19:H19)</f>
        <v>0.38117740260729926</v>
      </c>
      <c r="C33" s="4"/>
      <c r="D33" s="4"/>
      <c r="E33" s="4"/>
      <c r="F33" s="4"/>
      <c r="G33" s="4"/>
      <c r="H33" s="13"/>
    </row>
    <row r="34" spans="1:8" ht="11.25">
      <c r="A34" s="12"/>
      <c r="B34" s="21"/>
      <c r="C34" s="4"/>
      <c r="D34" s="4"/>
      <c r="E34" s="4"/>
      <c r="F34" s="4"/>
      <c r="G34" s="4"/>
      <c r="H34" s="13"/>
    </row>
    <row r="35" spans="1:8" ht="11.25">
      <c r="A35" s="12" t="s">
        <v>30</v>
      </c>
      <c r="B35" s="4">
        <v>-2200000000</v>
      </c>
      <c r="C35" s="4">
        <v>1184094920</v>
      </c>
      <c r="D35" s="4">
        <v>1394983620</v>
      </c>
      <c r="E35" s="4">
        <v>1651014000</v>
      </c>
      <c r="F35" s="4">
        <v>1465200000</v>
      </c>
      <c r="G35" s="4">
        <v>1080000000</v>
      </c>
      <c r="H35" s="13">
        <v>90090090</v>
      </c>
    </row>
    <row r="36" spans="1:8" ht="11.25">
      <c r="A36" s="12"/>
      <c r="B36" s="4">
        <f>+B35</f>
        <v>-2200000000</v>
      </c>
      <c r="C36" s="4"/>
      <c r="D36" s="4"/>
      <c r="E36" s="4"/>
      <c r="F36" s="4"/>
      <c r="G36" s="4">
        <f>+SUM(C35:H35)</f>
        <v>6865382630</v>
      </c>
      <c r="H36" s="13"/>
    </row>
    <row r="37" spans="1:8" ht="11.25">
      <c r="A37" s="12" t="s">
        <v>30</v>
      </c>
      <c r="B37" s="22">
        <v>0.25</v>
      </c>
      <c r="C37" s="4"/>
      <c r="D37" s="4"/>
      <c r="E37" s="4"/>
      <c r="F37" s="4"/>
      <c r="G37" s="4"/>
      <c r="H37" s="13"/>
    </row>
    <row r="38" spans="1:8" ht="11.25">
      <c r="A38" s="12"/>
      <c r="B38" s="4"/>
      <c r="C38" s="4"/>
      <c r="D38" s="4"/>
      <c r="E38" s="4"/>
      <c r="F38" s="4"/>
      <c r="G38" s="4"/>
      <c r="H38" s="13"/>
    </row>
    <row r="39" spans="1:8" ht="11.25">
      <c r="A39" s="12"/>
      <c r="B39" s="4"/>
      <c r="C39" s="4"/>
      <c r="D39" s="4"/>
      <c r="E39" s="4"/>
      <c r="F39" s="4"/>
      <c r="G39" s="4"/>
      <c r="H39" s="13"/>
    </row>
    <row r="40" spans="1:8" ht="12" thickBot="1">
      <c r="A40" s="16"/>
      <c r="B40" s="6"/>
      <c r="C40" s="6"/>
      <c r="D40" s="6"/>
      <c r="E40" s="6"/>
      <c r="F40" s="6"/>
      <c r="G40" s="6"/>
      <c r="H40" s="17"/>
    </row>
    <row r="41" spans="1:8" ht="12.75">
      <c r="A41" s="9" t="s">
        <v>39</v>
      </c>
      <c r="B41" s="10"/>
      <c r="C41" s="10"/>
      <c r="D41" s="10"/>
      <c r="E41" s="10"/>
      <c r="F41" s="10"/>
      <c r="G41" s="10"/>
      <c r="H41" s="11"/>
    </row>
    <row r="42" spans="1:8" ht="11.25">
      <c r="A42" s="12"/>
      <c r="B42" s="4"/>
      <c r="C42" s="4"/>
      <c r="D42" s="4"/>
      <c r="E42" s="4"/>
      <c r="F42" s="4"/>
      <c r="G42" s="4"/>
      <c r="H42" s="13"/>
    </row>
    <row r="43" spans="1:8" ht="11.25">
      <c r="A43" s="12"/>
      <c r="B43" s="14" t="s">
        <v>8</v>
      </c>
      <c r="C43" s="14" t="s">
        <v>32</v>
      </c>
      <c r="D43" s="4"/>
      <c r="E43" s="4"/>
      <c r="F43" s="4"/>
      <c r="G43" s="4"/>
      <c r="H43" s="13"/>
    </row>
    <row r="44" spans="1:8" ht="12" thickBot="1">
      <c r="A44" s="16" t="s">
        <v>0</v>
      </c>
      <c r="B44" s="6">
        <v>2000000000</v>
      </c>
      <c r="C44" s="6"/>
      <c r="D44" s="4"/>
      <c r="E44" s="4"/>
      <c r="F44" s="4"/>
      <c r="G44" s="4"/>
      <c r="H44" s="13"/>
    </row>
    <row r="45" spans="1:8" ht="11.25">
      <c r="A45" s="12" t="s">
        <v>3</v>
      </c>
      <c r="B45" s="4"/>
      <c r="C45" s="4">
        <v>2000000000</v>
      </c>
      <c r="D45" s="4"/>
      <c r="E45" s="4"/>
      <c r="F45" s="4"/>
      <c r="G45" s="4"/>
      <c r="H45" s="13"/>
    </row>
    <row r="46" spans="1:8" ht="11.25">
      <c r="A46" s="12" t="s">
        <v>4</v>
      </c>
      <c r="B46" s="4"/>
      <c r="C46" s="4"/>
      <c r="D46" s="4"/>
      <c r="E46" s="4"/>
      <c r="F46" s="4"/>
      <c r="G46" s="4"/>
      <c r="H46" s="13"/>
    </row>
    <row r="47" spans="1:8" ht="11.25">
      <c r="A47" s="12" t="s">
        <v>33</v>
      </c>
      <c r="B47" s="4"/>
      <c r="C47" s="4">
        <f>+C45*0.8</f>
        <v>1600000000</v>
      </c>
      <c r="D47" s="4" t="s">
        <v>37</v>
      </c>
      <c r="E47" s="4"/>
      <c r="F47" s="4"/>
      <c r="G47" s="4"/>
      <c r="H47" s="13"/>
    </row>
    <row r="48" spans="1:8" ht="11.25">
      <c r="A48" s="12" t="s">
        <v>34</v>
      </c>
      <c r="B48" s="4"/>
      <c r="C48" s="4">
        <v>100000000</v>
      </c>
      <c r="D48" s="4"/>
      <c r="E48" s="4"/>
      <c r="F48" s="4"/>
      <c r="G48" s="4"/>
      <c r="H48" s="13"/>
    </row>
    <row r="49" spans="1:8" ht="12" thickBot="1">
      <c r="A49" s="12" t="s">
        <v>5</v>
      </c>
      <c r="B49" s="4"/>
      <c r="C49" s="6">
        <f>+$B$4/20</f>
        <v>100000000</v>
      </c>
      <c r="D49" s="4" t="s">
        <v>38</v>
      </c>
      <c r="E49" s="4"/>
      <c r="F49" s="4"/>
      <c r="G49" s="4"/>
      <c r="H49" s="13"/>
    </row>
    <row r="50" spans="1:8" ht="11.25">
      <c r="A50" s="12" t="s">
        <v>6</v>
      </c>
      <c r="B50" s="4"/>
      <c r="C50" s="4">
        <f>+C45-C47-C48-C49</f>
        <v>200000000</v>
      </c>
      <c r="D50" s="4"/>
      <c r="E50" s="4"/>
      <c r="F50" s="4"/>
      <c r="G50" s="4"/>
      <c r="H50" s="13"/>
    </row>
    <row r="51" spans="1:8" ht="12" thickBot="1">
      <c r="A51" s="12" t="s">
        <v>15</v>
      </c>
      <c r="B51" s="4"/>
      <c r="C51" s="6">
        <f>+C50*0.2</f>
        <v>40000000</v>
      </c>
      <c r="D51" s="4"/>
      <c r="E51" s="4"/>
      <c r="F51" s="4"/>
      <c r="G51" s="4"/>
      <c r="H51" s="13"/>
    </row>
    <row r="52" spans="1:8" ht="11.25">
      <c r="A52" s="12" t="s">
        <v>7</v>
      </c>
      <c r="B52" s="14"/>
      <c r="C52" s="14">
        <f>+C50-C51</f>
        <v>160000000</v>
      </c>
      <c r="D52" s="4"/>
      <c r="E52" s="4"/>
      <c r="F52" s="4"/>
      <c r="G52" s="4"/>
      <c r="H52" s="13"/>
    </row>
    <row r="53" spans="1:8" ht="11.25">
      <c r="A53" s="12"/>
      <c r="B53" s="4"/>
      <c r="C53" s="4"/>
      <c r="D53" s="4"/>
      <c r="E53" s="4"/>
      <c r="F53" s="4"/>
      <c r="G53" s="4"/>
      <c r="H53" s="13"/>
    </row>
    <row r="54" spans="1:8" ht="11.25">
      <c r="A54" s="12"/>
      <c r="B54" s="4"/>
      <c r="C54" s="4"/>
      <c r="D54" s="4"/>
      <c r="E54" s="4"/>
      <c r="F54" s="4"/>
      <c r="G54" s="4"/>
      <c r="H54" s="13"/>
    </row>
    <row r="55" spans="1:8" ht="11.25">
      <c r="A55" s="12" t="s">
        <v>16</v>
      </c>
      <c r="B55" s="4"/>
      <c r="C55" s="4"/>
      <c r="D55" s="4"/>
      <c r="E55" s="4"/>
      <c r="F55" s="4"/>
      <c r="G55" s="4"/>
      <c r="H55" s="13"/>
    </row>
    <row r="56" spans="1:8" ht="11.25">
      <c r="A56" s="12" t="s">
        <v>17</v>
      </c>
      <c r="B56" s="4">
        <f>+-1*B44</f>
        <v>-2000000000</v>
      </c>
      <c r="C56" s="4"/>
      <c r="D56" s="4"/>
      <c r="E56" s="4"/>
      <c r="F56" s="4"/>
      <c r="G56" s="4"/>
      <c r="H56" s="13"/>
    </row>
    <row r="57" spans="1:8" ht="12" thickBot="1">
      <c r="A57" s="12" t="s">
        <v>35</v>
      </c>
      <c r="B57" s="6"/>
      <c r="C57" s="6">
        <f>+C52+C49</f>
        <v>260000000</v>
      </c>
      <c r="D57" s="4"/>
      <c r="E57" s="4"/>
      <c r="F57" s="4"/>
      <c r="G57" s="4"/>
      <c r="H57" s="13"/>
    </row>
    <row r="58" spans="1:8" ht="11.25">
      <c r="A58" s="12" t="s">
        <v>36</v>
      </c>
      <c r="B58" s="14">
        <v>-2000000000</v>
      </c>
      <c r="C58" s="14">
        <v>260000000</v>
      </c>
      <c r="D58" s="4" t="s">
        <v>49</v>
      </c>
      <c r="E58" s="4"/>
      <c r="F58" s="4"/>
      <c r="G58" s="4"/>
      <c r="H58" s="13"/>
    </row>
    <row r="59" spans="1:8" ht="11.25">
      <c r="A59" s="12" t="s">
        <v>21</v>
      </c>
      <c r="B59" s="23">
        <f>NPV(0.11,B58,C58:C77)</f>
        <v>63482261.72557467</v>
      </c>
      <c r="C59" s="14">
        <v>260000000</v>
      </c>
      <c r="D59" s="4" t="s">
        <v>50</v>
      </c>
      <c r="E59" s="4"/>
      <c r="F59" s="4"/>
      <c r="G59" s="4"/>
      <c r="H59" s="13"/>
    </row>
    <row r="60" spans="1:8" ht="11.25">
      <c r="A60" s="12" t="s">
        <v>22</v>
      </c>
      <c r="B60" s="4">
        <v>70465310</v>
      </c>
      <c r="C60" s="14">
        <v>260000000</v>
      </c>
      <c r="D60" s="4" t="s">
        <v>51</v>
      </c>
      <c r="E60" s="4"/>
      <c r="F60" s="4"/>
      <c r="G60" s="4"/>
      <c r="H60" s="13"/>
    </row>
    <row r="61" spans="1:8" ht="11.25">
      <c r="A61" s="12"/>
      <c r="B61" s="4"/>
      <c r="C61" s="14">
        <v>260000000</v>
      </c>
      <c r="D61" s="4" t="s">
        <v>52</v>
      </c>
      <c r="E61" s="4"/>
      <c r="F61" s="4"/>
      <c r="G61" s="4"/>
      <c r="H61" s="13"/>
    </row>
    <row r="62" spans="1:8" ht="11.25">
      <c r="A62" s="12"/>
      <c r="B62" s="4"/>
      <c r="C62" s="14">
        <v>260000000</v>
      </c>
      <c r="D62" s="4" t="s">
        <v>53</v>
      </c>
      <c r="E62" s="4"/>
      <c r="F62" s="4"/>
      <c r="G62" s="4"/>
      <c r="H62" s="13"/>
    </row>
    <row r="63" spans="1:8" ht="11.25">
      <c r="A63" s="12"/>
      <c r="B63" s="4"/>
      <c r="C63" s="14">
        <v>260000000</v>
      </c>
      <c r="D63" s="4" t="s">
        <v>54</v>
      </c>
      <c r="E63" s="4"/>
      <c r="F63" s="4"/>
      <c r="G63" s="4"/>
      <c r="H63" s="13"/>
    </row>
    <row r="64" spans="1:8" ht="11.25">
      <c r="A64" s="12"/>
      <c r="B64" s="4"/>
      <c r="C64" s="14">
        <v>260000000</v>
      </c>
      <c r="D64" s="4" t="s">
        <v>55</v>
      </c>
      <c r="E64" s="4"/>
      <c r="F64" s="4"/>
      <c r="G64" s="4"/>
      <c r="H64" s="13"/>
    </row>
    <row r="65" spans="1:8" ht="11.25">
      <c r="A65" s="12"/>
      <c r="B65" s="4"/>
      <c r="C65" s="14">
        <v>260000000</v>
      </c>
      <c r="D65" s="4" t="s">
        <v>56</v>
      </c>
      <c r="E65" s="4"/>
      <c r="F65" s="4"/>
      <c r="G65" s="4"/>
      <c r="H65" s="13"/>
    </row>
    <row r="66" spans="1:8" ht="11.25">
      <c r="A66" s="12"/>
      <c r="B66" s="4"/>
      <c r="C66" s="14">
        <v>260000000</v>
      </c>
      <c r="D66" s="4" t="s">
        <v>57</v>
      </c>
      <c r="E66" s="4"/>
      <c r="F66" s="4"/>
      <c r="G66" s="4"/>
      <c r="H66" s="13"/>
    </row>
    <row r="67" spans="1:8" ht="11.25">
      <c r="A67" s="12"/>
      <c r="B67" s="4"/>
      <c r="C67" s="14">
        <v>260000000</v>
      </c>
      <c r="D67" s="4" t="s">
        <v>58</v>
      </c>
      <c r="E67" s="4"/>
      <c r="F67" s="4"/>
      <c r="G67" s="4"/>
      <c r="H67" s="13"/>
    </row>
    <row r="68" spans="1:8" ht="11.25">
      <c r="A68" s="12"/>
      <c r="B68" s="4"/>
      <c r="C68" s="14">
        <v>260000000</v>
      </c>
      <c r="D68" s="4" t="s">
        <v>59</v>
      </c>
      <c r="E68" s="4"/>
      <c r="F68" s="4"/>
      <c r="G68" s="4"/>
      <c r="H68" s="13"/>
    </row>
    <row r="69" spans="1:8" ht="11.25">
      <c r="A69" s="12"/>
      <c r="B69" s="4"/>
      <c r="C69" s="14">
        <v>260000000</v>
      </c>
      <c r="D69" s="4" t="s">
        <v>60</v>
      </c>
      <c r="E69" s="4"/>
      <c r="F69" s="4"/>
      <c r="G69" s="4"/>
      <c r="H69" s="13"/>
    </row>
    <row r="70" spans="1:8" ht="11.25">
      <c r="A70" s="12"/>
      <c r="B70" s="4"/>
      <c r="C70" s="14">
        <v>260000000</v>
      </c>
      <c r="D70" s="4" t="s">
        <v>61</v>
      </c>
      <c r="E70" s="4"/>
      <c r="F70" s="4"/>
      <c r="G70" s="4"/>
      <c r="H70" s="13"/>
    </row>
    <row r="71" spans="1:8" ht="11.25">
      <c r="A71" s="12"/>
      <c r="B71" s="4"/>
      <c r="C71" s="14">
        <v>260000000</v>
      </c>
      <c r="D71" s="4" t="s">
        <v>62</v>
      </c>
      <c r="E71" s="4"/>
      <c r="F71" s="4"/>
      <c r="G71" s="4"/>
      <c r="H71" s="13"/>
    </row>
    <row r="72" spans="1:8" ht="11.25">
      <c r="A72" s="12"/>
      <c r="B72" s="4"/>
      <c r="C72" s="14">
        <v>260000000</v>
      </c>
      <c r="D72" s="4" t="s">
        <v>63</v>
      </c>
      <c r="E72" s="4"/>
      <c r="F72" s="4"/>
      <c r="G72" s="4"/>
      <c r="H72" s="13"/>
    </row>
    <row r="73" spans="1:8" ht="11.25">
      <c r="A73" s="12"/>
      <c r="B73" s="4"/>
      <c r="C73" s="14">
        <v>260000000</v>
      </c>
      <c r="D73" s="4" t="s">
        <v>64</v>
      </c>
      <c r="E73" s="4"/>
      <c r="F73" s="4"/>
      <c r="G73" s="4"/>
      <c r="H73" s="13"/>
    </row>
    <row r="74" spans="1:8" ht="11.25">
      <c r="A74" s="12"/>
      <c r="B74" s="4"/>
      <c r="C74" s="14">
        <v>260000000</v>
      </c>
      <c r="D74" s="4" t="s">
        <v>65</v>
      </c>
      <c r="E74" s="4"/>
      <c r="F74" s="4"/>
      <c r="G74" s="4"/>
      <c r="H74" s="13"/>
    </row>
    <row r="75" spans="1:8" ht="11.25">
      <c r="A75" s="12"/>
      <c r="B75" s="4"/>
      <c r="C75" s="14">
        <v>260000000</v>
      </c>
      <c r="D75" s="4" t="s">
        <v>66</v>
      </c>
      <c r="E75" s="4"/>
      <c r="F75" s="4"/>
      <c r="G75" s="4"/>
      <c r="H75" s="13"/>
    </row>
    <row r="76" spans="1:8" ht="11.25">
      <c r="A76" s="12"/>
      <c r="B76" s="4"/>
      <c r="C76" s="14">
        <v>260000000</v>
      </c>
      <c r="D76" s="4" t="s">
        <v>67</v>
      </c>
      <c r="E76" s="4"/>
      <c r="F76" s="4"/>
      <c r="G76" s="4"/>
      <c r="H76" s="13"/>
    </row>
    <row r="77" spans="1:8" ht="11.25">
      <c r="A77" s="12"/>
      <c r="B77" s="4"/>
      <c r="C77" s="14">
        <v>260000000</v>
      </c>
      <c r="D77" s="4" t="s">
        <v>68</v>
      </c>
      <c r="E77" s="4"/>
      <c r="F77" s="4"/>
      <c r="G77" s="4"/>
      <c r="H77" s="13"/>
    </row>
    <row r="78" spans="1:8" ht="11.25">
      <c r="A78" s="12"/>
      <c r="B78" s="4"/>
      <c r="C78" s="4"/>
      <c r="D78" s="4"/>
      <c r="E78" s="4"/>
      <c r="F78" s="4"/>
      <c r="G78" s="4"/>
      <c r="H78" s="13"/>
    </row>
    <row r="79" spans="1:8" ht="11.25">
      <c r="A79" s="12"/>
      <c r="B79" s="4"/>
      <c r="C79" s="4"/>
      <c r="D79" s="4"/>
      <c r="E79" s="4"/>
      <c r="F79" s="4"/>
      <c r="G79" s="4"/>
      <c r="H79" s="13"/>
    </row>
    <row r="80" spans="1:8" ht="12" thickBot="1">
      <c r="A80" s="16"/>
      <c r="B80" s="6"/>
      <c r="C80" s="6"/>
      <c r="D80" s="6"/>
      <c r="E80" s="6"/>
      <c r="F80" s="6"/>
      <c r="G80" s="6"/>
      <c r="H80" s="17"/>
    </row>
    <row r="81" spans="1:8" ht="12.75">
      <c r="A81" s="9" t="s">
        <v>40</v>
      </c>
      <c r="B81" s="10"/>
      <c r="C81" s="10"/>
      <c r="D81" s="10"/>
      <c r="E81" s="10"/>
      <c r="F81" s="10"/>
      <c r="G81" s="10"/>
      <c r="H81" s="11"/>
    </row>
    <row r="82" spans="1:8" ht="11.25">
      <c r="A82" s="12"/>
      <c r="B82" s="4"/>
      <c r="C82" s="4"/>
      <c r="D82" s="4"/>
      <c r="E82" s="4"/>
      <c r="F82" s="4"/>
      <c r="G82" s="4"/>
      <c r="H82" s="13"/>
    </row>
    <row r="83" spans="1:8" ht="11.25">
      <c r="A83" s="12" t="s">
        <v>42</v>
      </c>
      <c r="B83" s="4"/>
      <c r="C83" s="4"/>
      <c r="D83" s="4"/>
      <c r="E83" s="4"/>
      <c r="F83" s="4"/>
      <c r="G83" s="4"/>
      <c r="H83" s="13"/>
    </row>
    <row r="84" spans="1:8" ht="11.25">
      <c r="A84" s="12"/>
      <c r="B84" s="4"/>
      <c r="C84" s="4"/>
      <c r="D84" s="4"/>
      <c r="E84" s="4"/>
      <c r="F84" s="4"/>
      <c r="G84" s="4"/>
      <c r="H84" s="13"/>
    </row>
    <row r="85" spans="1:8" ht="11.25">
      <c r="A85" s="12" t="s">
        <v>41</v>
      </c>
      <c r="B85" s="4" t="s">
        <v>43</v>
      </c>
      <c r="C85" s="4"/>
      <c r="D85" s="4"/>
      <c r="E85" s="4"/>
      <c r="F85" s="4"/>
      <c r="G85" s="4"/>
      <c r="H85" s="13"/>
    </row>
    <row r="86" spans="1:8" ht="11.25">
      <c r="A86" s="12"/>
      <c r="B86" s="4"/>
      <c r="C86" s="4"/>
      <c r="D86" s="4"/>
      <c r="E86" s="4"/>
      <c r="F86" s="4"/>
      <c r="G86" s="4"/>
      <c r="H86" s="13"/>
    </row>
    <row r="87" spans="1:8" ht="12" thickBot="1">
      <c r="A87" s="12"/>
      <c r="B87" s="30" t="s">
        <v>8</v>
      </c>
      <c r="C87" s="30" t="s">
        <v>32</v>
      </c>
      <c r="D87" s="6"/>
      <c r="E87" s="4"/>
      <c r="F87" s="4"/>
      <c r="G87" s="4"/>
      <c r="H87" s="13"/>
    </row>
    <row r="88" spans="1:8" ht="11.25">
      <c r="A88" s="12" t="s">
        <v>0</v>
      </c>
      <c r="B88" s="4">
        <v>2000000000</v>
      </c>
      <c r="C88" s="4"/>
      <c r="D88" s="4"/>
      <c r="E88" s="4"/>
      <c r="F88" s="4"/>
      <c r="G88" s="4"/>
      <c r="H88" s="13"/>
    </row>
    <row r="89" spans="1:8" ht="11.25">
      <c r="A89" s="12" t="s">
        <v>3</v>
      </c>
      <c r="B89" s="4"/>
      <c r="C89" s="4">
        <v>2000000000</v>
      </c>
      <c r="D89" s="24">
        <v>1000000000</v>
      </c>
      <c r="E89" s="4"/>
      <c r="F89" s="4"/>
      <c r="G89" s="4"/>
      <c r="H89" s="13"/>
    </row>
    <row r="90" spans="1:8" ht="11.25">
      <c r="A90" s="12" t="s">
        <v>4</v>
      </c>
      <c r="B90" s="4"/>
      <c r="C90" s="4"/>
      <c r="D90" s="24"/>
      <c r="E90" s="4"/>
      <c r="F90" s="4"/>
      <c r="G90" s="4"/>
      <c r="H90" s="13"/>
    </row>
    <row r="91" spans="1:8" ht="11.25">
      <c r="A91" s="12" t="s">
        <v>33</v>
      </c>
      <c r="B91" s="4"/>
      <c r="C91" s="4">
        <f>+C89*0.8</f>
        <v>1600000000</v>
      </c>
      <c r="D91" s="24">
        <f>+D89*0.8</f>
        <v>800000000</v>
      </c>
      <c r="E91" s="4"/>
      <c r="F91" s="4"/>
      <c r="G91" s="4"/>
      <c r="H91" s="13"/>
    </row>
    <row r="92" spans="1:8" ht="11.25">
      <c r="A92" s="12" t="s">
        <v>34</v>
      </c>
      <c r="B92" s="4"/>
      <c r="C92" s="4">
        <v>100000000</v>
      </c>
      <c r="D92" s="24">
        <v>100000000</v>
      </c>
      <c r="E92" s="4"/>
      <c r="F92" s="4"/>
      <c r="G92" s="4"/>
      <c r="H92" s="13"/>
    </row>
    <row r="93" spans="1:8" ht="12" thickBot="1">
      <c r="A93" s="12" t="s">
        <v>5</v>
      </c>
      <c r="B93" s="4"/>
      <c r="C93" s="6">
        <f>+$B$4/20</f>
        <v>100000000</v>
      </c>
      <c r="D93" s="7">
        <f>+$B$4/20</f>
        <v>100000000</v>
      </c>
      <c r="E93" s="4"/>
      <c r="F93" s="4"/>
      <c r="G93" s="4"/>
      <c r="H93" s="13"/>
    </row>
    <row r="94" spans="1:8" ht="11.25">
      <c r="A94" s="12" t="s">
        <v>6</v>
      </c>
      <c r="B94" s="4"/>
      <c r="C94" s="4">
        <f>+C89-C91-C92-C93</f>
        <v>200000000</v>
      </c>
      <c r="D94" s="25">
        <f>+D89-D91-D92-D93</f>
        <v>0</v>
      </c>
      <c r="E94" s="4"/>
      <c r="F94" s="4"/>
      <c r="G94" s="4"/>
      <c r="H94" s="13"/>
    </row>
    <row r="95" spans="1:8" ht="12" thickBot="1">
      <c r="A95" s="12" t="s">
        <v>15</v>
      </c>
      <c r="B95" s="4"/>
      <c r="C95" s="6">
        <f>+C94*0.2</f>
        <v>40000000</v>
      </c>
      <c r="D95" s="8">
        <f>+D94*0.2</f>
        <v>0</v>
      </c>
      <c r="E95" s="4"/>
      <c r="F95" s="4"/>
      <c r="G95" s="4"/>
      <c r="H95" s="13"/>
    </row>
    <row r="96" spans="1:8" ht="11.25">
      <c r="A96" s="12" t="s">
        <v>7</v>
      </c>
      <c r="B96" s="14"/>
      <c r="C96" s="14">
        <f>+C94-C95</f>
        <v>160000000</v>
      </c>
      <c r="D96" s="25">
        <f>+D94-D95</f>
        <v>0</v>
      </c>
      <c r="E96" s="4"/>
      <c r="F96" s="4"/>
      <c r="G96" s="4"/>
      <c r="H96" s="13"/>
    </row>
    <row r="97" spans="1:8" ht="11.25">
      <c r="A97" s="12"/>
      <c r="B97" s="4"/>
      <c r="C97" s="4"/>
      <c r="D97" s="4"/>
      <c r="E97" s="4"/>
      <c r="F97" s="4"/>
      <c r="G97" s="4"/>
      <c r="H97" s="13"/>
    </row>
    <row r="98" spans="1:8" ht="11.25">
      <c r="A98" s="12" t="s">
        <v>16</v>
      </c>
      <c r="B98" s="4"/>
      <c r="C98" s="4"/>
      <c r="D98" s="4"/>
      <c r="E98" s="4"/>
      <c r="F98" s="4"/>
      <c r="G98" s="4"/>
      <c r="H98" s="13"/>
    </row>
    <row r="99" spans="1:8" ht="11.25">
      <c r="A99" s="12" t="s">
        <v>17</v>
      </c>
      <c r="B99" s="4">
        <v>2000000000</v>
      </c>
      <c r="C99" s="4"/>
      <c r="D99" s="4"/>
      <c r="E99" s="4"/>
      <c r="F99" s="4"/>
      <c r="G99" s="4"/>
      <c r="H99" s="13"/>
    </row>
    <row r="100" spans="1:8" ht="12" thickBot="1">
      <c r="A100" s="12" t="s">
        <v>35</v>
      </c>
      <c r="B100" s="6"/>
      <c r="C100" s="6">
        <f>+D96+D93</f>
        <v>100000000</v>
      </c>
      <c r="D100" s="4"/>
      <c r="E100" s="4"/>
      <c r="F100" s="4"/>
      <c r="G100" s="4"/>
      <c r="H100" s="13"/>
    </row>
    <row r="101" spans="1:8" ht="11.25">
      <c r="A101" s="12" t="s">
        <v>36</v>
      </c>
      <c r="B101" s="4">
        <v>-2000000000</v>
      </c>
      <c r="C101" s="14">
        <v>100000000</v>
      </c>
      <c r="D101" s="4" t="s">
        <v>49</v>
      </c>
      <c r="E101" s="4"/>
      <c r="F101" s="4"/>
      <c r="G101" s="4"/>
      <c r="H101" s="13"/>
    </row>
    <row r="102" spans="1:8" ht="11.25">
      <c r="A102" s="12" t="s">
        <v>21</v>
      </c>
      <c r="B102" s="23">
        <f>NPV(0.11,B101,C101:C120)</f>
        <v>-1084384854.2912724</v>
      </c>
      <c r="C102" s="14">
        <v>100000000</v>
      </c>
      <c r="D102" s="4" t="s">
        <v>50</v>
      </c>
      <c r="E102" s="4"/>
      <c r="F102" s="4"/>
      <c r="G102" s="4"/>
      <c r="H102" s="13"/>
    </row>
    <row r="103" spans="1:8" ht="11.25">
      <c r="A103" s="12" t="s">
        <v>22</v>
      </c>
      <c r="B103" s="31">
        <v>-1203667188</v>
      </c>
      <c r="C103" s="14">
        <v>100000000</v>
      </c>
      <c r="D103" s="4" t="s">
        <v>51</v>
      </c>
      <c r="E103" s="4"/>
      <c r="F103" s="4"/>
      <c r="G103" s="4"/>
      <c r="H103" s="13"/>
    </row>
    <row r="104" spans="1:8" ht="11.25">
      <c r="A104" s="12"/>
      <c r="B104" s="4"/>
      <c r="C104" s="14">
        <v>100000000</v>
      </c>
      <c r="D104" s="4" t="s">
        <v>52</v>
      </c>
      <c r="E104" s="4"/>
      <c r="F104" s="4"/>
      <c r="G104" s="4"/>
      <c r="H104" s="13"/>
    </row>
    <row r="105" spans="1:8" ht="11.25">
      <c r="A105" s="12"/>
      <c r="B105" s="4"/>
      <c r="C105" s="14">
        <v>100000000</v>
      </c>
      <c r="D105" s="4" t="s">
        <v>53</v>
      </c>
      <c r="E105" s="4"/>
      <c r="F105" s="4"/>
      <c r="G105" s="4"/>
      <c r="H105" s="13"/>
    </row>
    <row r="106" spans="1:8" ht="11.25">
      <c r="A106" s="12"/>
      <c r="B106" s="4"/>
      <c r="C106" s="14">
        <v>100000000</v>
      </c>
      <c r="D106" s="4" t="s">
        <v>54</v>
      </c>
      <c r="E106" s="4"/>
      <c r="F106" s="4"/>
      <c r="G106" s="4"/>
      <c r="H106" s="13"/>
    </row>
    <row r="107" spans="1:8" ht="11.25">
      <c r="A107" s="12"/>
      <c r="B107" s="4"/>
      <c r="C107" s="14">
        <v>100000000</v>
      </c>
      <c r="D107" s="4" t="s">
        <v>55</v>
      </c>
      <c r="E107" s="4"/>
      <c r="F107" s="4"/>
      <c r="G107" s="4"/>
      <c r="H107" s="13"/>
    </row>
    <row r="108" spans="1:8" ht="11.25">
      <c r="A108" s="12"/>
      <c r="B108" s="4"/>
      <c r="C108" s="14">
        <v>100000000</v>
      </c>
      <c r="D108" s="4" t="s">
        <v>56</v>
      </c>
      <c r="E108" s="4"/>
      <c r="F108" s="4"/>
      <c r="G108" s="4"/>
      <c r="H108" s="13"/>
    </row>
    <row r="109" spans="1:8" ht="11.25">
      <c r="A109" s="12"/>
      <c r="B109" s="4"/>
      <c r="C109" s="14">
        <v>100000000</v>
      </c>
      <c r="D109" s="4" t="s">
        <v>57</v>
      </c>
      <c r="E109" s="4"/>
      <c r="F109" s="4"/>
      <c r="G109" s="4"/>
      <c r="H109" s="13"/>
    </row>
    <row r="110" spans="1:8" ht="11.25">
      <c r="A110" s="12"/>
      <c r="B110" s="4"/>
      <c r="C110" s="14">
        <v>100000000</v>
      </c>
      <c r="D110" s="4" t="s">
        <v>58</v>
      </c>
      <c r="E110" s="4"/>
      <c r="F110" s="4"/>
      <c r="G110" s="4"/>
      <c r="H110" s="13"/>
    </row>
    <row r="111" spans="1:8" ht="11.25">
      <c r="A111" s="12"/>
      <c r="B111" s="4"/>
      <c r="C111" s="14">
        <v>100000000</v>
      </c>
      <c r="D111" s="4" t="s">
        <v>59</v>
      </c>
      <c r="E111" s="4"/>
      <c r="F111" s="4"/>
      <c r="G111" s="4"/>
      <c r="H111" s="13"/>
    </row>
    <row r="112" spans="1:8" ht="11.25">
      <c r="A112" s="12"/>
      <c r="B112" s="4"/>
      <c r="C112" s="14">
        <v>100000000</v>
      </c>
      <c r="D112" s="4" t="s">
        <v>60</v>
      </c>
      <c r="E112" s="4"/>
      <c r="F112" s="4"/>
      <c r="G112" s="4"/>
      <c r="H112" s="13"/>
    </row>
    <row r="113" spans="1:8" ht="11.25">
      <c r="A113" s="12"/>
      <c r="B113" s="4"/>
      <c r="C113" s="14">
        <v>100000000</v>
      </c>
      <c r="D113" s="4" t="s">
        <v>61</v>
      </c>
      <c r="E113" s="4"/>
      <c r="F113" s="4"/>
      <c r="G113" s="4"/>
      <c r="H113" s="13"/>
    </row>
    <row r="114" spans="1:8" ht="11.25">
      <c r="A114" s="12"/>
      <c r="B114" s="4"/>
      <c r="C114" s="14">
        <v>100000000</v>
      </c>
      <c r="D114" s="4" t="s">
        <v>62</v>
      </c>
      <c r="E114" s="4"/>
      <c r="F114" s="4"/>
      <c r="G114" s="4"/>
      <c r="H114" s="13"/>
    </row>
    <row r="115" spans="1:8" ht="11.25">
      <c r="A115" s="12"/>
      <c r="B115" s="4"/>
      <c r="C115" s="14">
        <v>100000000</v>
      </c>
      <c r="D115" s="4" t="s">
        <v>63</v>
      </c>
      <c r="E115" s="4"/>
      <c r="F115" s="4"/>
      <c r="G115" s="4"/>
      <c r="H115" s="13"/>
    </row>
    <row r="116" spans="1:8" ht="11.25">
      <c r="A116" s="12"/>
      <c r="B116" s="4"/>
      <c r="C116" s="14">
        <v>100000000</v>
      </c>
      <c r="D116" s="4" t="s">
        <v>64</v>
      </c>
      <c r="E116" s="4"/>
      <c r="F116" s="4"/>
      <c r="G116" s="4"/>
      <c r="H116" s="13"/>
    </row>
    <row r="117" spans="1:8" ht="11.25">
      <c r="A117" s="12"/>
      <c r="B117" s="4"/>
      <c r="C117" s="14">
        <v>100000000</v>
      </c>
      <c r="D117" s="4" t="s">
        <v>65</v>
      </c>
      <c r="E117" s="4"/>
      <c r="F117" s="4"/>
      <c r="G117" s="4"/>
      <c r="H117" s="13"/>
    </row>
    <row r="118" spans="1:8" ht="11.25">
      <c r="A118" s="12"/>
      <c r="B118" s="4"/>
      <c r="C118" s="14">
        <v>100000000</v>
      </c>
      <c r="D118" s="4" t="s">
        <v>66</v>
      </c>
      <c r="E118" s="4"/>
      <c r="F118" s="4"/>
      <c r="G118" s="4"/>
      <c r="H118" s="13"/>
    </row>
    <row r="119" spans="1:8" ht="11.25">
      <c r="A119" s="12"/>
      <c r="B119" s="4"/>
      <c r="C119" s="14">
        <v>100000000</v>
      </c>
      <c r="D119" s="4" t="s">
        <v>67</v>
      </c>
      <c r="E119" s="4"/>
      <c r="F119" s="4"/>
      <c r="G119" s="4"/>
      <c r="H119" s="13"/>
    </row>
    <row r="120" spans="1:8" ht="12" thickBot="1">
      <c r="A120" s="16"/>
      <c r="B120" s="6"/>
      <c r="C120" s="30">
        <v>100000000</v>
      </c>
      <c r="D120" s="6" t="s">
        <v>68</v>
      </c>
      <c r="E120" s="6"/>
      <c r="F120" s="6"/>
      <c r="G120" s="6"/>
      <c r="H120" s="17"/>
    </row>
    <row r="121" spans="1:8" ht="11.25">
      <c r="A121" s="33"/>
      <c r="B121" s="10"/>
      <c r="C121" s="34"/>
      <c r="D121" s="10"/>
      <c r="E121" s="10"/>
      <c r="F121" s="10"/>
      <c r="G121" s="10"/>
      <c r="H121" s="11"/>
    </row>
    <row r="122" spans="1:8" ht="12.75">
      <c r="A122" s="32" t="s">
        <v>44</v>
      </c>
      <c r="B122" s="4"/>
      <c r="C122" s="14"/>
      <c r="D122" s="4"/>
      <c r="E122" s="4"/>
      <c r="F122" s="4"/>
      <c r="G122" s="4"/>
      <c r="H122" s="13"/>
    </row>
    <row r="123" spans="1:8" ht="11.25">
      <c r="A123" s="12"/>
      <c r="B123" s="4"/>
      <c r="C123" s="14"/>
      <c r="D123" s="4"/>
      <c r="E123" s="4"/>
      <c r="F123" s="4"/>
      <c r="G123" s="4"/>
      <c r="H123" s="13"/>
    </row>
    <row r="124" spans="1:8" ht="11.25">
      <c r="A124" s="12"/>
      <c r="B124" s="14" t="s">
        <v>8</v>
      </c>
      <c r="C124" s="14" t="s">
        <v>32</v>
      </c>
      <c r="D124" s="4"/>
      <c r="E124" s="4"/>
      <c r="F124" s="4"/>
      <c r="G124" s="4"/>
      <c r="H124" s="13"/>
    </row>
    <row r="125" spans="1:8" ht="12" thickBot="1">
      <c r="A125" s="16" t="s">
        <v>0</v>
      </c>
      <c r="B125" s="6">
        <v>2000000000</v>
      </c>
      <c r="C125" s="6"/>
      <c r="D125" s="6"/>
      <c r="E125" s="6"/>
      <c r="F125" s="6"/>
      <c r="G125" s="4"/>
      <c r="H125" s="13"/>
    </row>
    <row r="126" spans="1:8" ht="11.25">
      <c r="A126" s="12" t="s">
        <v>3</v>
      </c>
      <c r="B126" s="4"/>
      <c r="C126" s="4">
        <v>2000000000</v>
      </c>
      <c r="D126" s="4" t="s">
        <v>45</v>
      </c>
      <c r="E126" s="4"/>
      <c r="F126" s="4">
        <v>1944695456</v>
      </c>
      <c r="G126" s="4"/>
      <c r="H126" s="13"/>
    </row>
    <row r="127" spans="1:8" ht="11.25">
      <c r="A127" s="12" t="s">
        <v>4</v>
      </c>
      <c r="B127" s="4"/>
      <c r="C127" s="4"/>
      <c r="D127" s="4"/>
      <c r="E127" s="4"/>
      <c r="F127" s="4"/>
      <c r="G127" s="4"/>
      <c r="H127" s="13"/>
    </row>
    <row r="128" spans="1:8" ht="11.25">
      <c r="A128" s="12" t="s">
        <v>33</v>
      </c>
      <c r="B128" s="4"/>
      <c r="C128" s="4">
        <f>+C126*0.8</f>
        <v>1600000000</v>
      </c>
      <c r="D128" s="26" t="s">
        <v>46</v>
      </c>
      <c r="E128" s="4"/>
      <c r="F128" s="4">
        <f>+F126*0.8</f>
        <v>1555756364.8000002</v>
      </c>
      <c r="G128" s="4"/>
      <c r="H128" s="13"/>
    </row>
    <row r="129" spans="1:8" ht="11.25">
      <c r="A129" s="12" t="s">
        <v>34</v>
      </c>
      <c r="B129" s="4"/>
      <c r="C129" s="4">
        <v>100000000</v>
      </c>
      <c r="D129" s="26">
        <v>100000000</v>
      </c>
      <c r="E129" s="4"/>
      <c r="F129" s="4">
        <v>100000000</v>
      </c>
      <c r="G129" s="4"/>
      <c r="H129" s="13"/>
    </row>
    <row r="130" spans="1:8" ht="12" thickBot="1">
      <c r="A130" s="12" t="s">
        <v>5</v>
      </c>
      <c r="B130" s="4"/>
      <c r="C130" s="6">
        <f>+$B$4/20</f>
        <v>100000000</v>
      </c>
      <c r="D130" s="27">
        <f>+$B$4/20</f>
        <v>100000000</v>
      </c>
      <c r="E130" s="6"/>
      <c r="F130" s="6">
        <f>+$B$4/20</f>
        <v>100000000</v>
      </c>
      <c r="G130" s="4"/>
      <c r="H130" s="13"/>
    </row>
    <row r="131" spans="1:8" ht="11.25">
      <c r="A131" s="12" t="s">
        <v>6</v>
      </c>
      <c r="B131" s="4"/>
      <c r="C131" s="4">
        <f>+C126-C128-C129-C130</f>
        <v>200000000</v>
      </c>
      <c r="D131" s="26" t="s">
        <v>47</v>
      </c>
      <c r="E131" s="4"/>
      <c r="F131" s="4">
        <f>+F126-F128-F129-F130</f>
        <v>188939091.1999998</v>
      </c>
      <c r="G131" s="4"/>
      <c r="H131" s="13"/>
    </row>
    <row r="132" spans="1:8" ht="12" thickBot="1">
      <c r="A132" s="12" t="s">
        <v>15</v>
      </c>
      <c r="B132" s="4"/>
      <c r="C132" s="6">
        <f>+C131*0.2</f>
        <v>40000000</v>
      </c>
      <c r="D132" s="27" t="s">
        <v>70</v>
      </c>
      <c r="E132" s="6"/>
      <c r="F132" s="6">
        <f>+F131*0.2</f>
        <v>37787818.239999965</v>
      </c>
      <c r="G132" s="4"/>
      <c r="H132" s="13"/>
    </row>
    <row r="133" spans="1:8" ht="11.25">
      <c r="A133" s="12" t="s">
        <v>7</v>
      </c>
      <c r="B133" s="14"/>
      <c r="C133" s="14">
        <f>+C131-C132</f>
        <v>160000000</v>
      </c>
      <c r="D133" s="26" t="s">
        <v>71</v>
      </c>
      <c r="E133" s="4"/>
      <c r="F133" s="14">
        <f>+F131-F132</f>
        <v>151151272.95999986</v>
      </c>
      <c r="G133" s="4"/>
      <c r="H133" s="13"/>
    </row>
    <row r="134" spans="1:8" ht="11.25">
      <c r="A134" s="12"/>
      <c r="B134" s="4"/>
      <c r="C134" s="4"/>
      <c r="D134" s="4"/>
      <c r="E134" s="4"/>
      <c r="F134" s="4"/>
      <c r="G134" s="4"/>
      <c r="H134" s="13"/>
    </row>
    <row r="135" spans="1:8" ht="11.25">
      <c r="A135" s="12" t="s">
        <v>16</v>
      </c>
      <c r="B135" s="4"/>
      <c r="C135" s="4"/>
      <c r="D135" s="4"/>
      <c r="E135" s="28" t="s">
        <v>69</v>
      </c>
      <c r="F135" s="4" t="s">
        <v>72</v>
      </c>
      <c r="G135" s="4"/>
      <c r="H135" s="13"/>
    </row>
    <row r="136" spans="1:8" ht="11.25">
      <c r="A136" s="12" t="s">
        <v>17</v>
      </c>
      <c r="B136" s="4">
        <v>2000000000</v>
      </c>
      <c r="C136" s="4"/>
      <c r="D136" s="4"/>
      <c r="E136" s="4"/>
      <c r="F136" s="4"/>
      <c r="G136" s="4"/>
      <c r="H136" s="13"/>
    </row>
    <row r="137" spans="1:8" ht="12" thickBot="1">
      <c r="A137" s="12" t="s">
        <v>35</v>
      </c>
      <c r="B137" s="6"/>
      <c r="C137" s="29" t="s">
        <v>48</v>
      </c>
      <c r="D137" s="6">
        <v>251151273</v>
      </c>
      <c r="E137" s="4"/>
      <c r="F137" s="4"/>
      <c r="G137" s="4"/>
      <c r="H137" s="13"/>
    </row>
    <row r="138" spans="1:8" ht="11.25">
      <c r="A138" s="12" t="s">
        <v>36</v>
      </c>
      <c r="B138" s="4">
        <v>-2000000000</v>
      </c>
      <c r="C138" s="28" t="s">
        <v>48</v>
      </c>
      <c r="D138" s="4">
        <v>251151273</v>
      </c>
      <c r="E138" s="4" t="s">
        <v>49</v>
      </c>
      <c r="F138" s="4"/>
      <c r="G138" s="4"/>
      <c r="H138" s="13"/>
    </row>
    <row r="139" spans="1:8" ht="11.25">
      <c r="A139" s="12" t="s">
        <v>21</v>
      </c>
      <c r="B139" s="35">
        <f>NPV(0.11,B138,D138:D157)</f>
        <v>-5.411365289274636</v>
      </c>
      <c r="C139" s="28" t="s">
        <v>48</v>
      </c>
      <c r="D139" s="4">
        <v>251151273</v>
      </c>
      <c r="E139" s="4" t="s">
        <v>50</v>
      </c>
      <c r="F139" s="4"/>
      <c r="G139" s="4"/>
      <c r="H139" s="13"/>
    </row>
    <row r="140" spans="1:8" ht="11.25">
      <c r="A140" s="12" t="s">
        <v>22</v>
      </c>
      <c r="B140" s="5">
        <v>0</v>
      </c>
      <c r="C140" s="28" t="s">
        <v>48</v>
      </c>
      <c r="D140" s="4">
        <v>251151273</v>
      </c>
      <c r="E140" s="4" t="s">
        <v>51</v>
      </c>
      <c r="F140" s="4"/>
      <c r="G140" s="4"/>
      <c r="H140" s="13"/>
    </row>
    <row r="141" spans="1:8" ht="11.25">
      <c r="A141" s="12"/>
      <c r="B141" s="4"/>
      <c r="C141" s="28" t="s">
        <v>48</v>
      </c>
      <c r="D141" s="4">
        <v>251151273</v>
      </c>
      <c r="E141" s="4" t="s">
        <v>52</v>
      </c>
      <c r="F141" s="4"/>
      <c r="G141" s="4"/>
      <c r="H141" s="13"/>
    </row>
    <row r="142" spans="1:8" ht="11.25">
      <c r="A142" s="12"/>
      <c r="B142" s="4"/>
      <c r="C142" s="28" t="s">
        <v>48</v>
      </c>
      <c r="D142" s="4">
        <v>251151273</v>
      </c>
      <c r="E142" s="4" t="s">
        <v>53</v>
      </c>
      <c r="F142" s="4"/>
      <c r="G142" s="4"/>
      <c r="H142" s="13"/>
    </row>
    <row r="143" spans="1:8" ht="11.25">
      <c r="A143" s="12"/>
      <c r="B143" s="4"/>
      <c r="C143" s="28" t="s">
        <v>48</v>
      </c>
      <c r="D143" s="4">
        <v>251151273</v>
      </c>
      <c r="E143" s="4" t="s">
        <v>54</v>
      </c>
      <c r="F143" s="4"/>
      <c r="G143" s="4"/>
      <c r="H143" s="13"/>
    </row>
    <row r="144" spans="1:8" ht="11.25">
      <c r="A144" s="12"/>
      <c r="B144" s="4"/>
      <c r="C144" s="28" t="s">
        <v>48</v>
      </c>
      <c r="D144" s="4">
        <v>251151273</v>
      </c>
      <c r="E144" s="4" t="s">
        <v>55</v>
      </c>
      <c r="F144" s="4"/>
      <c r="G144" s="4"/>
      <c r="H144" s="13"/>
    </row>
    <row r="145" spans="1:8" ht="11.25">
      <c r="A145" s="12"/>
      <c r="B145" s="4"/>
      <c r="C145" s="28" t="s">
        <v>48</v>
      </c>
      <c r="D145" s="4">
        <v>251151273</v>
      </c>
      <c r="E145" s="4" t="s">
        <v>56</v>
      </c>
      <c r="F145" s="4"/>
      <c r="G145" s="4"/>
      <c r="H145" s="13"/>
    </row>
    <row r="146" spans="1:8" ht="11.25">
      <c r="A146" s="12"/>
      <c r="B146" s="4"/>
      <c r="C146" s="28" t="s">
        <v>48</v>
      </c>
      <c r="D146" s="4">
        <v>251151273</v>
      </c>
      <c r="E146" s="4" t="s">
        <v>57</v>
      </c>
      <c r="F146" s="4"/>
      <c r="G146" s="4"/>
      <c r="H146" s="13"/>
    </row>
    <row r="147" spans="1:8" ht="11.25">
      <c r="A147" s="12"/>
      <c r="B147" s="4"/>
      <c r="C147" s="28" t="s">
        <v>48</v>
      </c>
      <c r="D147" s="4">
        <v>251151273</v>
      </c>
      <c r="E147" s="4" t="s">
        <v>58</v>
      </c>
      <c r="F147" s="4"/>
      <c r="G147" s="4"/>
      <c r="H147" s="13"/>
    </row>
    <row r="148" spans="1:8" ht="11.25">
      <c r="A148" s="12"/>
      <c r="B148" s="4"/>
      <c r="C148" s="28" t="s">
        <v>48</v>
      </c>
      <c r="D148" s="4">
        <v>251151273</v>
      </c>
      <c r="E148" s="4" t="s">
        <v>59</v>
      </c>
      <c r="F148" s="4"/>
      <c r="G148" s="4"/>
      <c r="H148" s="13"/>
    </row>
    <row r="149" spans="1:8" ht="11.25">
      <c r="A149" s="12"/>
      <c r="B149" s="4"/>
      <c r="C149" s="28" t="s">
        <v>48</v>
      </c>
      <c r="D149" s="4">
        <v>251151273</v>
      </c>
      <c r="E149" s="4" t="s">
        <v>60</v>
      </c>
      <c r="F149" s="4"/>
      <c r="G149" s="4"/>
      <c r="H149" s="13"/>
    </row>
    <row r="150" spans="1:8" ht="11.25">
      <c r="A150" s="12"/>
      <c r="B150" s="4"/>
      <c r="C150" s="28" t="s">
        <v>48</v>
      </c>
      <c r="D150" s="4">
        <v>251151273</v>
      </c>
      <c r="E150" s="4" t="s">
        <v>61</v>
      </c>
      <c r="F150" s="4"/>
      <c r="G150" s="4"/>
      <c r="H150" s="13"/>
    </row>
    <row r="151" spans="1:8" ht="11.25">
      <c r="A151" s="12"/>
      <c r="B151" s="4"/>
      <c r="C151" s="28" t="s">
        <v>48</v>
      </c>
      <c r="D151" s="4">
        <v>251151273</v>
      </c>
      <c r="E151" s="4" t="s">
        <v>62</v>
      </c>
      <c r="F151" s="4"/>
      <c r="G151" s="4"/>
      <c r="H151" s="13"/>
    </row>
    <row r="152" spans="1:8" ht="11.25">
      <c r="A152" s="12"/>
      <c r="B152" s="4"/>
      <c r="C152" s="28" t="s">
        <v>48</v>
      </c>
      <c r="D152" s="4">
        <v>251151273</v>
      </c>
      <c r="E152" s="4" t="s">
        <v>63</v>
      </c>
      <c r="F152" s="4"/>
      <c r="G152" s="4"/>
      <c r="H152" s="13"/>
    </row>
    <row r="153" spans="1:8" ht="11.25">
      <c r="A153" s="12"/>
      <c r="B153" s="4"/>
      <c r="C153" s="28" t="s">
        <v>48</v>
      </c>
      <c r="D153" s="4">
        <v>251151273</v>
      </c>
      <c r="E153" s="4" t="s">
        <v>64</v>
      </c>
      <c r="F153" s="4"/>
      <c r="G153" s="4"/>
      <c r="H153" s="13"/>
    </row>
    <row r="154" spans="1:8" ht="11.25">
      <c r="A154" s="12"/>
      <c r="B154" s="4"/>
      <c r="C154" s="28" t="s">
        <v>48</v>
      </c>
      <c r="D154" s="4">
        <v>251151273</v>
      </c>
      <c r="E154" s="4" t="s">
        <v>65</v>
      </c>
      <c r="F154" s="4"/>
      <c r="G154" s="4"/>
      <c r="H154" s="13"/>
    </row>
    <row r="155" spans="1:8" ht="11.25">
      <c r="A155" s="12"/>
      <c r="B155" s="4"/>
      <c r="C155" s="28" t="s">
        <v>48</v>
      </c>
      <c r="D155" s="4">
        <v>251151273</v>
      </c>
      <c r="E155" s="4" t="s">
        <v>66</v>
      </c>
      <c r="F155" s="4"/>
      <c r="G155" s="4"/>
      <c r="H155" s="13"/>
    </row>
    <row r="156" spans="1:8" ht="11.25">
      <c r="A156" s="12"/>
      <c r="B156" s="4"/>
      <c r="C156" s="28" t="s">
        <v>48</v>
      </c>
      <c r="D156" s="4">
        <v>251151273</v>
      </c>
      <c r="E156" s="4" t="s">
        <v>67</v>
      </c>
      <c r="F156" s="4"/>
      <c r="G156" s="4"/>
      <c r="H156" s="13"/>
    </row>
    <row r="157" spans="1:8" ht="11.25">
      <c r="A157" s="12"/>
      <c r="B157" s="4"/>
      <c r="C157" s="28" t="s">
        <v>48</v>
      </c>
      <c r="D157" s="4">
        <v>251151273</v>
      </c>
      <c r="E157" s="4" t="s">
        <v>68</v>
      </c>
      <c r="F157" s="4"/>
      <c r="G157" s="4"/>
      <c r="H157" s="13"/>
    </row>
    <row r="158" spans="1:8" ht="11.25">
      <c r="A158" s="12"/>
      <c r="B158" s="4"/>
      <c r="C158" s="4"/>
      <c r="D158" s="4"/>
      <c r="E158" s="4"/>
      <c r="F158" s="4"/>
      <c r="G158" s="4"/>
      <c r="H158" s="13"/>
    </row>
    <row r="159" spans="1:8" ht="11.25">
      <c r="A159" s="12"/>
      <c r="B159" s="4"/>
      <c r="C159" s="4"/>
      <c r="D159" s="4"/>
      <c r="E159" s="4"/>
      <c r="F159" s="4"/>
      <c r="G159" s="4"/>
      <c r="H159" s="13"/>
    </row>
    <row r="160" spans="1:8" ht="12" thickBot="1">
      <c r="A160" s="16"/>
      <c r="B160" s="6"/>
      <c r="C160" s="6"/>
      <c r="D160" s="6"/>
      <c r="E160" s="6"/>
      <c r="F160" s="6"/>
      <c r="G160" s="6"/>
      <c r="H160" s="17"/>
    </row>
  </sheetData>
  <printOptions/>
  <pageMargins left="0.46" right="0.34" top="1" bottom="1" header="0.5" footer="0.5"/>
  <pageSetup horizontalDpi="600" verticalDpi="600" orientation="landscape" paperSize="9" r:id="rId2"/>
  <ignoredErrors>
    <ignoredError sqref="B3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Başkent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Güray Küçükkocaoğlu</dc:creator>
  <cp:keywords/>
  <dc:description/>
  <cp:lastModifiedBy>Güray Küçükkocaoğlu</cp:lastModifiedBy>
  <cp:lastPrinted>2006-05-25T09:58:28Z</cp:lastPrinted>
  <dcterms:created xsi:type="dcterms:W3CDTF">2006-05-25T08:14:22Z</dcterms:created>
  <dcterms:modified xsi:type="dcterms:W3CDTF">2006-11-06T06:57:02Z</dcterms:modified>
  <cp:category/>
  <cp:version/>
  <cp:contentType/>
  <cp:contentStatus/>
</cp:coreProperties>
</file>